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org\Documents\Nwswd\Corona Work At Home\Board\12.1.2021 Meeting\"/>
    </mc:Choice>
  </mc:AlternateContent>
  <xr:revisionPtr revIDLastSave="0" documentId="13_ncr:1_{6ED4477B-C6CB-4455-B72E-D4C7A6F51BE2}" xr6:coauthVersionLast="47" xr6:coauthVersionMax="47" xr10:uidLastSave="{00000000-0000-0000-0000-000000000000}"/>
  <bookViews>
    <workbookView xWindow="90" yWindow="180" windowWidth="20400" windowHeight="10740" xr2:uid="{00000000-000D-0000-FFFF-FFFF00000000}"/>
  </bookViews>
  <sheets>
    <sheet name="FY23 Budget Draf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7" i="1"/>
  <c r="C45" i="1"/>
  <c r="C91" i="1"/>
  <c r="H95" i="1"/>
  <c r="C15" i="1"/>
  <c r="G26" i="1" l="1"/>
  <c r="H86" i="1"/>
  <c r="H90" i="1" s="1"/>
  <c r="H43" i="1"/>
  <c r="H44" i="1" s="1"/>
  <c r="H25" i="1"/>
  <c r="H27" i="1" s="1"/>
  <c r="H28" i="1"/>
  <c r="H26" i="1" l="1"/>
  <c r="C65" i="1"/>
  <c r="C74" i="1" l="1"/>
  <c r="H91" i="1" l="1"/>
  <c r="G86" i="1"/>
  <c r="G90" i="1" s="1"/>
  <c r="E86" i="1"/>
  <c r="C86" i="1"/>
  <c r="C90" i="1" s="1"/>
  <c r="H74" i="1"/>
  <c r="H61" i="1"/>
  <c r="H53" i="1"/>
  <c r="H29" i="1"/>
  <c r="H92" i="1" l="1"/>
  <c r="C53" i="1"/>
  <c r="C61" i="1" l="1"/>
  <c r="C44" i="1"/>
  <c r="C92" i="1" s="1"/>
  <c r="C95" i="1" l="1"/>
  <c r="E77" i="1"/>
  <c r="E90" i="1" s="1"/>
  <c r="G74" i="1"/>
  <c r="G61" i="1"/>
  <c r="G48" i="1"/>
  <c r="G53" i="1" s="1"/>
  <c r="G44" i="1"/>
  <c r="G15" i="1"/>
  <c r="G27" i="1" s="1"/>
  <c r="G92" i="1" l="1"/>
  <c r="G95" i="1" s="1"/>
  <c r="E74" i="1"/>
  <c r="C75" i="1" s="1"/>
  <c r="E61" i="1"/>
  <c r="C62" i="1" s="1"/>
  <c r="E53" i="1"/>
  <c r="C54" i="1" s="1"/>
  <c r="E44" i="1"/>
  <c r="E15" i="1"/>
  <c r="E27" i="1" s="1"/>
  <c r="E92" i="1" l="1"/>
  <c r="E95" i="1" l="1"/>
  <c r="C93" i="1"/>
  <c r="E9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Pamela Bolster</author>
    <author>Owner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Pamela Bolster:</t>
        </r>
        <r>
          <rPr>
            <sz val="9"/>
            <color indexed="81"/>
            <rFont val="Tahoma"/>
            <family val="2"/>
          </rPr>
          <t xml:space="preserve">
census numbers - 52225*1.10</t>
        </r>
      </text>
    </comment>
    <comment ref="E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Pamela Bolster:</t>
        </r>
        <r>
          <rPr>
            <sz val="9"/>
            <color indexed="81"/>
            <rFont val="Tahoma"/>
            <family val="2"/>
          </rPr>
          <t xml:space="preserve">
at 24.50 per ton</t>
        </r>
      </text>
    </comment>
    <comment ref="G1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24.00 p ton</t>
        </r>
      </text>
    </comment>
    <comment ref="H20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ins reimbursement fr truck accident here - budg calc has the removal</t>
        </r>
      </text>
    </comment>
    <comment ref="G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Pamela Bolster:</t>
        </r>
        <r>
          <rPr>
            <sz val="9"/>
            <color indexed="81"/>
            <rFont val="Tahoma"/>
            <family val="2"/>
          </rPr>
          <t xml:space="preserve">
int on cd added</t>
        </r>
      </text>
    </comment>
    <comment ref="E2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Pamela Bolster:</t>
        </r>
        <r>
          <rPr>
            <sz val="9"/>
            <color indexed="81"/>
            <rFont val="Tahoma"/>
            <family val="2"/>
          </rPr>
          <t xml:space="preserve">
Incl 1.00 per tote increase</t>
        </r>
      </text>
    </comment>
    <comment ref="C42" authorId="0" shapeId="0" xr:uid="{195A29A6-AB0B-498B-A2EB-E244FDE2518C}">
      <text>
        <r>
          <rPr>
            <b/>
            <sz val="9"/>
            <color indexed="81"/>
            <rFont val="Tahoma"/>
            <family val="2"/>
          </rPr>
          <t>Pamela Bolster:</t>
        </r>
        <r>
          <rPr>
            <sz val="9"/>
            <color indexed="81"/>
            <rFont val="Tahoma"/>
            <family val="2"/>
          </rPr>
          <t xml:space="preserve">
TCI Equipment Protection/Connection Contract</t>
        </r>
      </text>
    </comment>
    <comment ref="C43" authorId="0" shapeId="0" xr:uid="{30AE5997-782F-45A4-B3E9-BEAFC01BC4E7}">
      <text>
        <r>
          <rPr>
            <b/>
            <sz val="9"/>
            <color indexed="81"/>
            <rFont val="Tahoma"/>
            <family val="2"/>
          </rPr>
          <t>Pamela Bolster:</t>
        </r>
        <r>
          <rPr>
            <sz val="9"/>
            <color indexed="81"/>
            <rFont val="Tahoma"/>
            <family val="2"/>
          </rPr>
          <t xml:space="preserve">
cc processingn fees +</t>
        </r>
      </text>
    </comment>
    <comment ref="H44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payroll clearance 3015.44</t>
        </r>
      </text>
    </comment>
    <comment ref="G48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full raises 15.00 for all under and 5.5% allowance at 7/1 for rest of staff</t>
        </r>
      </text>
    </comment>
    <comment ref="H56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pulled a wrong figure last year somehow - and an adj on interest that came thru after budget  created</t>
        </r>
      </text>
    </comment>
    <comment ref="C65" authorId="0" shapeId="0" xr:uid="{D2B61C69-C623-44D7-9851-0052E17D62FD}">
      <text>
        <r>
          <rPr>
            <b/>
            <sz val="9"/>
            <color indexed="81"/>
            <rFont val="Tahoma"/>
            <family val="2"/>
          </rPr>
          <t>Pamela Bolster:</t>
        </r>
        <r>
          <rPr>
            <sz val="9"/>
            <color indexed="81"/>
            <rFont val="Tahoma"/>
            <family val="2"/>
          </rPr>
          <t xml:space="preserve">
includes janitorial</t>
        </r>
      </text>
    </comment>
    <comment ref="C80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add of matt recycling</t>
        </r>
      </text>
    </comment>
    <comment ref="C95" authorId="0" shapeId="0" xr:uid="{75A38414-8117-4935-B1CD-7A3A38469390}">
      <text>
        <r>
          <rPr>
            <b/>
            <sz val="9"/>
            <color indexed="81"/>
            <rFont val="Tahoma"/>
            <charset val="1"/>
          </rPr>
          <t>Pamela Bolster:</t>
        </r>
        <r>
          <rPr>
            <sz val="9"/>
            <color indexed="81"/>
            <rFont val="Tahoma"/>
            <charset val="1"/>
          </rPr>
          <t xml:space="preserve">
with surcharge / assess increase still 496.00 over budget - added 500.00 in inc to trash income</t>
        </r>
      </text>
    </comment>
    <comment ref="H95" authorId="0" shapeId="0" xr:uid="{5B490B5F-542B-42AC-ACAC-5FC0CA5BEE58}">
      <text>
        <r>
          <rPr>
            <b/>
            <sz val="9"/>
            <color indexed="81"/>
            <rFont val="Tahoma"/>
            <family val="2"/>
          </rPr>
          <t>Pamela Bolster:</t>
        </r>
        <r>
          <rPr>
            <sz val="9"/>
            <color indexed="81"/>
            <rFont val="Tahoma"/>
            <family val="2"/>
          </rPr>
          <t xml:space="preserve">
expect adj fr audit prep</t>
        </r>
      </text>
    </comment>
  </commentList>
</comments>
</file>

<file path=xl/sharedStrings.xml><?xml version="1.0" encoding="utf-8"?>
<sst xmlns="http://schemas.openxmlformats.org/spreadsheetml/2006/main" count="102" uniqueCount="98">
  <si>
    <t>INCOME</t>
  </si>
  <si>
    <t>Hazardous Waste Income</t>
  </si>
  <si>
    <t>Trash Income</t>
  </si>
  <si>
    <t>Sale of Recyclables</t>
  </si>
  <si>
    <t>Recycling Income</t>
  </si>
  <si>
    <t>Municipal Assessments</t>
  </si>
  <si>
    <t>Hauler Lisencing</t>
  </si>
  <si>
    <t>Electronic Recycling</t>
  </si>
  <si>
    <t>Composters</t>
  </si>
  <si>
    <t>Recycle Bins</t>
  </si>
  <si>
    <t>Compost Buckets</t>
  </si>
  <si>
    <t>SWIP Grant</t>
  </si>
  <si>
    <t>Pesticide Grant</t>
  </si>
  <si>
    <t xml:space="preserve">Misc. </t>
  </si>
  <si>
    <t>Interest</t>
  </si>
  <si>
    <t>Compost Collection</t>
  </si>
  <si>
    <t>Commercial</t>
  </si>
  <si>
    <t>Residential</t>
  </si>
  <si>
    <t>Brush</t>
  </si>
  <si>
    <t>EXPENSE</t>
  </si>
  <si>
    <t>ADMINISTRATION</t>
  </si>
  <si>
    <t>Training and Development</t>
  </si>
  <si>
    <t>Utilities</t>
  </si>
  <si>
    <t>Office Supplies</t>
  </si>
  <si>
    <t>Copier Lease</t>
  </si>
  <si>
    <t>Postage and Delivery</t>
  </si>
  <si>
    <t>Dues</t>
  </si>
  <si>
    <t>Misc.</t>
  </si>
  <si>
    <t>Advertising</t>
  </si>
  <si>
    <t>Office Equipment</t>
  </si>
  <si>
    <t>Bank Service Charges</t>
  </si>
  <si>
    <t>Total Administration</t>
  </si>
  <si>
    <t>Personnel</t>
  </si>
  <si>
    <t>Payroll Processing</t>
  </si>
  <si>
    <t>Gross Wage</t>
  </si>
  <si>
    <t>Benefits</t>
  </si>
  <si>
    <t>ER 457</t>
  </si>
  <si>
    <t>ER Tax</t>
  </si>
  <si>
    <t>Total Personnel</t>
  </si>
  <si>
    <t>Board of Supervisors</t>
  </si>
  <si>
    <t>Bond Payment</t>
  </si>
  <si>
    <t>Legal / Accounting</t>
  </si>
  <si>
    <t>Property Taxes</t>
  </si>
  <si>
    <t>Meetings / Retreats</t>
  </si>
  <si>
    <t>Contingency</t>
  </si>
  <si>
    <t>Total Board of Supervisors</t>
  </si>
  <si>
    <t>Facilities / Equipment</t>
  </si>
  <si>
    <t>Plowing / Mowing</t>
  </si>
  <si>
    <t>Building Maintenance</t>
  </si>
  <si>
    <t>Building Improvements</t>
  </si>
  <si>
    <t>Mobile Equipment Fuel</t>
  </si>
  <si>
    <t>Mobile Equipment Maintenance / Repairs</t>
  </si>
  <si>
    <t>Equipment Supplies / Maintenance</t>
  </si>
  <si>
    <t>Warehouse Supplies</t>
  </si>
  <si>
    <t>New Equipment</t>
  </si>
  <si>
    <t>Rental Space - Administration</t>
  </si>
  <si>
    <t>Capital Maintenance</t>
  </si>
  <si>
    <t>Total Facilities / Equipment</t>
  </si>
  <si>
    <t>Direct Services</t>
  </si>
  <si>
    <t>Education / Outreach</t>
  </si>
  <si>
    <t>Hazardous Waste</t>
  </si>
  <si>
    <t>Trash Disposal</t>
  </si>
  <si>
    <t>Recycling</t>
  </si>
  <si>
    <t>E-Waste</t>
  </si>
  <si>
    <t>Composting</t>
  </si>
  <si>
    <t>Commercial Compost</t>
  </si>
  <si>
    <t>Residential Compost</t>
  </si>
  <si>
    <t>DO Site</t>
  </si>
  <si>
    <t>Community Assistance</t>
  </si>
  <si>
    <t>Enforcement</t>
  </si>
  <si>
    <t>Total Direct Services</t>
  </si>
  <si>
    <t>Total Expense</t>
  </si>
  <si>
    <t>Exp inc/dec over last yrs budget %</t>
  </si>
  <si>
    <t>Net</t>
  </si>
  <si>
    <t>07/01/2020 - 06/30/2021</t>
  </si>
  <si>
    <t>FY21 - Approved Budget</t>
  </si>
  <si>
    <t>FY22 - Approved Budget</t>
  </si>
  <si>
    <t>07/01/2021 - 06/30/2022</t>
  </si>
  <si>
    <t>07/01/2022 - 06/30/2023</t>
  </si>
  <si>
    <t>FY21 - Actual</t>
  </si>
  <si>
    <t>plus</t>
  </si>
  <si>
    <t>legr &amp; dept pub safety grants</t>
  </si>
  <si>
    <t>temp help</t>
  </si>
  <si>
    <t>7/1/2020 - 6/30/2021</t>
  </si>
  <si>
    <t>Composting Exp Total</t>
  </si>
  <si>
    <t>Inventory Cost</t>
  </si>
  <si>
    <t>Total Compost</t>
  </si>
  <si>
    <t>73% total exp</t>
  </si>
  <si>
    <t>27% total exp</t>
  </si>
  <si>
    <t>Brush Management</t>
  </si>
  <si>
    <t>Insurance - P &amp; C / WC</t>
  </si>
  <si>
    <t>Surcharge @25 per ton</t>
  </si>
  <si>
    <t>audit adjustments</t>
  </si>
  <si>
    <t>TOTAL INCOME</t>
  </si>
  <si>
    <t>budget inc over last yr</t>
  </si>
  <si>
    <t>budget dec over last yr</t>
  </si>
  <si>
    <t>NWSWD FY23 Draft Budget                    (7/1/2022 - 6/30/2023)</t>
  </si>
  <si>
    <t>FY23-Draft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</si>
</sst>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43" fontId="2" fillId="0" borderId="0" xfId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1" applyFont="1" applyAlignment="1"/>
    <xf numFmtId="43" fontId="3" fillId="0" borderId="0" xfId="1" applyFont="1" applyAlignment="1">
      <alignment horizontal="right"/>
    </xf>
    <xf numFmtId="43" fontId="2" fillId="0" borderId="0" xfId="1" applyFont="1" applyAlignment="1"/>
    <xf numFmtId="0" fontId="5" fillId="0" borderId="0" xfId="0" applyFont="1"/>
    <xf numFmtId="43" fontId="2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 wrapText="1"/>
    </xf>
    <xf numFmtId="43" fontId="5" fillId="0" borderId="0" xfId="1" applyFont="1" applyAlignment="1">
      <alignment horizontal="center"/>
    </xf>
    <xf numFmtId="2" fontId="5" fillId="0" borderId="0" xfId="2" applyNumberFormat="1" applyFont="1"/>
    <xf numFmtId="43" fontId="2" fillId="0" borderId="0" xfId="1" applyFont="1" applyAlignment="1">
      <alignment horizontal="center" wrapText="1"/>
    </xf>
    <xf numFmtId="43" fontId="8" fillId="0" borderId="0" xfId="1" applyFont="1" applyAlignment="1">
      <alignment horizontal="center" wrapText="1"/>
    </xf>
    <xf numFmtId="2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left"/>
    </xf>
    <xf numFmtId="2" fontId="3" fillId="0" borderId="0" xfId="1" applyNumberFormat="1" applyFont="1" applyAlignment="1"/>
    <xf numFmtId="43" fontId="3" fillId="0" borderId="0" xfId="1" applyFont="1" applyAlignment="1">
      <alignment horizontal="left"/>
    </xf>
    <xf numFmtId="0" fontId="0" fillId="0" borderId="0" xfId="0" applyAlignment="1">
      <alignment horizontal="left"/>
    </xf>
    <xf numFmtId="43" fontId="3" fillId="2" borderId="0" xfId="1" applyFont="1" applyFill="1" applyAlignment="1">
      <alignment horizontal="right"/>
    </xf>
    <xf numFmtId="0" fontId="3" fillId="2" borderId="0" xfId="0" applyFont="1" applyFill="1"/>
    <xf numFmtId="43" fontId="3" fillId="2" borderId="0" xfId="1" applyFont="1" applyFill="1" applyAlignment="1"/>
    <xf numFmtId="0" fontId="0" fillId="2" borderId="0" xfId="0" applyFill="1"/>
    <xf numFmtId="43" fontId="3" fillId="3" borderId="0" xfId="1" applyFont="1" applyFill="1" applyAlignment="1">
      <alignment horizontal="center"/>
    </xf>
    <xf numFmtId="0" fontId="3" fillId="3" borderId="0" xfId="0" applyFont="1" applyFill="1"/>
    <xf numFmtId="0" fontId="0" fillId="3" borderId="0" xfId="0" applyFill="1"/>
    <xf numFmtId="0" fontId="0" fillId="0" borderId="0" xfId="0" applyAlignment="1">
      <alignment wrapText="1"/>
    </xf>
    <xf numFmtId="2" fontId="0" fillId="0" borderId="0" xfId="0" applyNumberFormat="1"/>
    <xf numFmtId="44" fontId="3" fillId="0" borderId="0" xfId="2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5"/>
  <sheetViews>
    <sheetView tabSelected="1" zoomScale="75" zoomScaleNormal="75" workbookViewId="0">
      <selection activeCell="D11" sqref="D11"/>
    </sheetView>
  </sheetViews>
  <sheetFormatPr defaultRowHeight="26.25" x14ac:dyDescent="0.4"/>
  <cols>
    <col min="1" max="1" width="70.28515625" style="3" customWidth="1"/>
    <col min="2" max="2" width="8.28515625" style="2" customWidth="1"/>
    <col min="3" max="3" width="25.5703125" style="6" customWidth="1"/>
    <col min="4" max="4" width="9.140625" customWidth="1"/>
    <col min="5" max="5" width="25.5703125" style="6" customWidth="1"/>
    <col min="6" max="6" width="9.140625" customWidth="1"/>
    <col min="7" max="7" width="25.5703125" style="6" customWidth="1"/>
    <col min="8" max="8" width="25.28515625" bestFit="1" customWidth="1"/>
    <col min="9" max="9" width="20" customWidth="1"/>
  </cols>
  <sheetData>
    <row r="1" spans="1:10" ht="78.75" x14ac:dyDescent="0.4">
      <c r="A1" s="16" t="s">
        <v>96</v>
      </c>
      <c r="C1" s="16" t="s">
        <v>97</v>
      </c>
      <c r="E1" s="16" t="s">
        <v>76</v>
      </c>
      <c r="G1" s="16" t="s">
        <v>75</v>
      </c>
      <c r="H1" s="16" t="s">
        <v>79</v>
      </c>
    </row>
    <row r="2" spans="1:10" ht="33.75" x14ac:dyDescent="0.4">
      <c r="B2" s="4"/>
      <c r="C2" s="17" t="s">
        <v>78</v>
      </c>
      <c r="E2" s="17" t="s">
        <v>77</v>
      </c>
      <c r="G2" s="17" t="s">
        <v>74</v>
      </c>
      <c r="H2" s="17" t="s">
        <v>83</v>
      </c>
    </row>
    <row r="3" spans="1:10" x14ac:dyDescent="0.4">
      <c r="C3" s="13"/>
      <c r="E3" s="13"/>
      <c r="G3" s="13"/>
    </row>
    <row r="4" spans="1:10" x14ac:dyDescent="0.4">
      <c r="A4" s="1" t="s">
        <v>0</v>
      </c>
    </row>
    <row r="5" spans="1:10" x14ac:dyDescent="0.4">
      <c r="A5" s="6" t="s">
        <v>1</v>
      </c>
      <c r="C5" s="7">
        <v>28000</v>
      </c>
      <c r="E5" s="7">
        <v>25000</v>
      </c>
      <c r="G5" s="6">
        <v>26000</v>
      </c>
      <c r="H5" s="18">
        <v>22326.400000000001</v>
      </c>
    </row>
    <row r="6" spans="1:10" x14ac:dyDescent="0.4">
      <c r="A6" s="6" t="s">
        <v>2</v>
      </c>
      <c r="C6" s="7">
        <v>355500</v>
      </c>
      <c r="E6" s="7">
        <v>330000</v>
      </c>
      <c r="G6" s="6">
        <v>330200</v>
      </c>
      <c r="H6" s="18">
        <v>348156.41</v>
      </c>
    </row>
    <row r="7" spans="1:10" x14ac:dyDescent="0.4">
      <c r="A7" s="6" t="s">
        <v>3</v>
      </c>
      <c r="C7" s="7">
        <v>30000</v>
      </c>
      <c r="E7" s="7">
        <v>20000</v>
      </c>
      <c r="G7" s="6">
        <v>22000</v>
      </c>
      <c r="H7" s="18">
        <v>42911.27</v>
      </c>
    </row>
    <row r="8" spans="1:10" x14ac:dyDescent="0.4">
      <c r="A8" s="6" t="s">
        <v>4</v>
      </c>
      <c r="C8" s="7">
        <v>90000</v>
      </c>
      <c r="D8" s="32"/>
      <c r="E8" s="7">
        <v>55000</v>
      </c>
      <c r="G8" s="6">
        <v>65000</v>
      </c>
      <c r="H8" s="18">
        <v>93408.52</v>
      </c>
    </row>
    <row r="9" spans="1:10" x14ac:dyDescent="0.4">
      <c r="A9" s="6" t="s">
        <v>5</v>
      </c>
      <c r="C9" s="7">
        <v>57447.5</v>
      </c>
      <c r="E9" s="7">
        <v>51354</v>
      </c>
      <c r="G9" s="6">
        <v>51354</v>
      </c>
      <c r="H9" s="18">
        <v>51352</v>
      </c>
    </row>
    <row r="10" spans="1:10" x14ac:dyDescent="0.4">
      <c r="A10" s="6" t="s">
        <v>6</v>
      </c>
      <c r="C10" s="7">
        <v>1400</v>
      </c>
      <c r="E10" s="7">
        <v>1500</v>
      </c>
      <c r="G10" s="6">
        <v>1300</v>
      </c>
      <c r="H10" s="18">
        <v>1460</v>
      </c>
    </row>
    <row r="11" spans="1:10" x14ac:dyDescent="0.4">
      <c r="A11" s="6" t="s">
        <v>7</v>
      </c>
      <c r="C11" s="7">
        <v>25000</v>
      </c>
      <c r="E11" s="7">
        <v>19500</v>
      </c>
      <c r="G11" s="6">
        <v>29000</v>
      </c>
      <c r="H11" s="18">
        <v>28581.360000000001</v>
      </c>
    </row>
    <row r="12" spans="1:10" x14ac:dyDescent="0.4">
      <c r="A12" s="6" t="s">
        <v>8</v>
      </c>
      <c r="C12" s="7">
        <v>5000</v>
      </c>
      <c r="E12" s="7">
        <v>5000</v>
      </c>
      <c r="G12" s="6">
        <v>6000</v>
      </c>
      <c r="H12" s="18">
        <v>3060</v>
      </c>
    </row>
    <row r="13" spans="1:10" x14ac:dyDescent="0.4">
      <c r="A13" s="6" t="s">
        <v>9</v>
      </c>
      <c r="C13" s="7">
        <v>875</v>
      </c>
      <c r="E13" s="7">
        <v>875</v>
      </c>
      <c r="G13" s="6">
        <v>875</v>
      </c>
      <c r="H13" s="18">
        <v>546</v>
      </c>
    </row>
    <row r="14" spans="1:10" x14ac:dyDescent="0.4">
      <c r="A14" s="6" t="s">
        <v>10</v>
      </c>
      <c r="C14" s="7">
        <v>0</v>
      </c>
      <c r="E14" s="7">
        <v>0</v>
      </c>
      <c r="G14" s="6">
        <v>200</v>
      </c>
      <c r="H14" s="2">
        <v>0</v>
      </c>
      <c r="J14" s="6"/>
    </row>
    <row r="15" spans="1:10" x14ac:dyDescent="0.4">
      <c r="A15" s="6" t="s">
        <v>91</v>
      </c>
      <c r="C15" s="6">
        <f>37248.78*25</f>
        <v>931219.5</v>
      </c>
      <c r="E15" s="6">
        <f>35636*24.5</f>
        <v>873082</v>
      </c>
      <c r="G15" s="6">
        <f>866944+5000</f>
        <v>871944</v>
      </c>
      <c r="H15" s="6">
        <v>890949.6</v>
      </c>
    </row>
    <row r="16" spans="1:10" s="30" customFormat="1" ht="10.5" customHeight="1" x14ac:dyDescent="0.4">
      <c r="A16" s="28"/>
      <c r="B16" s="29"/>
      <c r="C16" s="28"/>
      <c r="E16" s="28"/>
      <c r="G16" s="28"/>
      <c r="H16" s="28"/>
    </row>
    <row r="17" spans="1:13" s="30" customFormat="1" ht="10.5" customHeight="1" x14ac:dyDescent="0.4">
      <c r="A17" s="28"/>
      <c r="B17" s="29"/>
      <c r="C17" s="28"/>
      <c r="E17" s="28"/>
      <c r="G17" s="28"/>
      <c r="H17" s="28"/>
    </row>
    <row r="18" spans="1:13" x14ac:dyDescent="0.4">
      <c r="A18" s="6" t="s">
        <v>11</v>
      </c>
      <c r="C18" s="7">
        <v>47035</v>
      </c>
      <c r="E18" s="2">
        <v>47035</v>
      </c>
      <c r="G18" s="2">
        <v>46800</v>
      </c>
      <c r="H18" s="18">
        <v>48614.48</v>
      </c>
    </row>
    <row r="19" spans="1:13" x14ac:dyDescent="0.4">
      <c r="A19" s="6" t="s">
        <v>12</v>
      </c>
      <c r="C19" s="7">
        <v>4000</v>
      </c>
      <c r="E19" s="2">
        <v>4000</v>
      </c>
      <c r="G19" s="2">
        <v>4000</v>
      </c>
      <c r="H19" s="18">
        <v>4200</v>
      </c>
    </row>
    <row r="20" spans="1:13" x14ac:dyDescent="0.4">
      <c r="A20" s="6" t="s">
        <v>13</v>
      </c>
      <c r="C20" s="7">
        <v>700</v>
      </c>
      <c r="E20" s="7">
        <v>1000</v>
      </c>
      <c r="G20" s="6">
        <v>2000</v>
      </c>
      <c r="H20" s="18">
        <v>21218.75</v>
      </c>
    </row>
    <row r="21" spans="1:13" x14ac:dyDescent="0.4">
      <c r="A21" s="6" t="s">
        <v>14</v>
      </c>
      <c r="C21" s="7">
        <v>4500</v>
      </c>
      <c r="E21" s="7">
        <v>4200</v>
      </c>
      <c r="G21" s="6">
        <v>1600</v>
      </c>
      <c r="H21" s="18">
        <v>4069.73</v>
      </c>
    </row>
    <row r="22" spans="1:13" x14ac:dyDescent="0.4">
      <c r="A22" s="1" t="s">
        <v>15</v>
      </c>
      <c r="C22" s="2"/>
      <c r="E22" s="2"/>
      <c r="G22" s="2"/>
    </row>
    <row r="23" spans="1:13" x14ac:dyDescent="0.4">
      <c r="A23" s="8" t="s">
        <v>16</v>
      </c>
      <c r="C23" s="7">
        <v>110000</v>
      </c>
      <c r="E23" s="7">
        <v>110000</v>
      </c>
      <c r="G23" s="6">
        <v>65000</v>
      </c>
      <c r="H23" s="6">
        <v>98025.5</v>
      </c>
    </row>
    <row r="24" spans="1:13" x14ac:dyDescent="0.4">
      <c r="A24" s="8" t="s">
        <v>17</v>
      </c>
      <c r="C24" s="7">
        <v>50000</v>
      </c>
      <c r="E24" s="7">
        <v>50000</v>
      </c>
      <c r="G24" s="6">
        <v>36000</v>
      </c>
      <c r="H24" s="6">
        <v>35855</v>
      </c>
    </row>
    <row r="25" spans="1:13" x14ac:dyDescent="0.4">
      <c r="A25" s="8" t="s">
        <v>18</v>
      </c>
      <c r="C25" s="7">
        <v>500</v>
      </c>
      <c r="E25" s="7">
        <v>500</v>
      </c>
      <c r="G25" s="6">
        <v>1000</v>
      </c>
      <c r="H25" s="6">
        <f>368+80</f>
        <v>448</v>
      </c>
    </row>
    <row r="26" spans="1:13" x14ac:dyDescent="0.4">
      <c r="A26" s="22" t="s">
        <v>86</v>
      </c>
      <c r="B26" s="20"/>
      <c r="C26" s="21"/>
      <c r="D26" s="23"/>
      <c r="E26" s="22"/>
      <c r="F26" s="23"/>
      <c r="G26" s="22">
        <f>SUM(G23:G25)</f>
        <v>102000</v>
      </c>
      <c r="H26" s="22">
        <f>SUM(H23:H25)</f>
        <v>134328.5</v>
      </c>
    </row>
    <row r="27" spans="1:13" x14ac:dyDescent="0.4">
      <c r="A27" s="1" t="s">
        <v>93</v>
      </c>
      <c r="C27" s="9">
        <f>SUM(C5:C15)+SUM(C18:C25)</f>
        <v>1741177</v>
      </c>
      <c r="E27" s="9">
        <f>SUM(E5:E25)</f>
        <v>1598046</v>
      </c>
      <c r="G27" s="1">
        <f>SUM(G5:G25)</f>
        <v>1560273</v>
      </c>
      <c r="H27" s="1">
        <f>SUM(H5:H25)</f>
        <v>1695183.02</v>
      </c>
      <c r="I27" s="19" t="s">
        <v>80</v>
      </c>
      <c r="K27" s="19"/>
      <c r="L27" s="19"/>
      <c r="M27" s="19"/>
    </row>
    <row r="28" spans="1:13" ht="47.25" x14ac:dyDescent="0.4">
      <c r="A28" s="5"/>
      <c r="B28" s="10"/>
      <c r="C28" s="14">
        <f>SUM(C27-E27)/C27*100</f>
        <v>8.2203589870530109</v>
      </c>
      <c r="D28" s="31" t="s">
        <v>94</v>
      </c>
      <c r="E28" s="14"/>
      <c r="G28" s="14"/>
      <c r="H28" s="6">
        <f>6460.43+23839</f>
        <v>30299.43</v>
      </c>
      <c r="I28" s="19" t="s">
        <v>81</v>
      </c>
    </row>
    <row r="29" spans="1:13" x14ac:dyDescent="0.4">
      <c r="A29" s="5"/>
      <c r="B29" s="10"/>
      <c r="C29" s="14"/>
      <c r="E29" s="14"/>
      <c r="G29" s="14"/>
      <c r="H29" s="1">
        <f>SUM(H27+H28)</f>
        <v>1725482.45</v>
      </c>
    </row>
    <row r="30" spans="1:13" ht="18.75" x14ac:dyDescent="0.3">
      <c r="A30" s="5"/>
      <c r="B30" s="10"/>
      <c r="C30" s="14"/>
      <c r="E30" s="14"/>
      <c r="G30" s="14"/>
    </row>
    <row r="31" spans="1:13" x14ac:dyDescent="0.4">
      <c r="A31" s="1" t="s">
        <v>19</v>
      </c>
    </row>
    <row r="32" spans="1:13" x14ac:dyDescent="0.4">
      <c r="A32" s="1" t="s">
        <v>20</v>
      </c>
    </row>
    <row r="33" spans="1:8" x14ac:dyDescent="0.4">
      <c r="A33" s="6" t="s">
        <v>21</v>
      </c>
      <c r="C33" s="7">
        <v>5000</v>
      </c>
      <c r="E33" s="7">
        <v>5000</v>
      </c>
      <c r="G33" s="6">
        <v>7000</v>
      </c>
      <c r="H33" s="6">
        <v>1480</v>
      </c>
    </row>
    <row r="34" spans="1:8" x14ac:dyDescent="0.4">
      <c r="A34" s="6" t="s">
        <v>90</v>
      </c>
      <c r="C34" s="7">
        <v>70000</v>
      </c>
      <c r="E34" s="7">
        <v>62000</v>
      </c>
      <c r="G34" s="6">
        <v>62242</v>
      </c>
      <c r="H34" s="6">
        <v>60472</v>
      </c>
    </row>
    <row r="35" spans="1:8" x14ac:dyDescent="0.4">
      <c r="A35" s="6" t="s">
        <v>22</v>
      </c>
      <c r="C35" s="7">
        <v>15500</v>
      </c>
      <c r="E35" s="7">
        <v>13600</v>
      </c>
      <c r="G35" s="6">
        <v>15000</v>
      </c>
      <c r="H35" s="6">
        <v>14683.22</v>
      </c>
    </row>
    <row r="36" spans="1:8" x14ac:dyDescent="0.4">
      <c r="A36" s="6" t="s">
        <v>23</v>
      </c>
      <c r="C36" s="7">
        <v>4000</v>
      </c>
      <c r="E36" s="7">
        <v>3000</v>
      </c>
      <c r="G36" s="6">
        <v>3000</v>
      </c>
      <c r="H36" s="6">
        <v>4221.6899999999996</v>
      </c>
    </row>
    <row r="37" spans="1:8" x14ac:dyDescent="0.4">
      <c r="A37" s="6" t="s">
        <v>24</v>
      </c>
      <c r="C37" s="7">
        <v>1760</v>
      </c>
      <c r="E37" s="7">
        <v>1600</v>
      </c>
      <c r="G37" s="6">
        <v>1600</v>
      </c>
      <c r="H37" s="6">
        <v>1667.4</v>
      </c>
    </row>
    <row r="38" spans="1:8" x14ac:dyDescent="0.4">
      <c r="A38" s="6" t="s">
        <v>25</v>
      </c>
      <c r="C38" s="7">
        <v>1600</v>
      </c>
      <c r="E38" s="7">
        <v>1600</v>
      </c>
      <c r="G38" s="6">
        <v>1600</v>
      </c>
      <c r="H38" s="6">
        <v>1407.9</v>
      </c>
    </row>
    <row r="39" spans="1:8" x14ac:dyDescent="0.4">
      <c r="A39" s="6" t="s">
        <v>26</v>
      </c>
      <c r="C39" s="7">
        <v>8500</v>
      </c>
      <c r="E39" s="7">
        <v>8500</v>
      </c>
      <c r="G39" s="6">
        <v>8500</v>
      </c>
      <c r="H39" s="6">
        <v>6833.71</v>
      </c>
    </row>
    <row r="40" spans="1:8" x14ac:dyDescent="0.4">
      <c r="A40" s="6" t="s">
        <v>27</v>
      </c>
      <c r="C40" s="7">
        <v>1000</v>
      </c>
      <c r="E40" s="7">
        <v>1000</v>
      </c>
      <c r="G40" s="6">
        <v>750</v>
      </c>
      <c r="H40" s="6">
        <v>3290.48</v>
      </c>
    </row>
    <row r="41" spans="1:8" x14ac:dyDescent="0.4">
      <c r="A41" s="6" t="s">
        <v>28</v>
      </c>
      <c r="C41" s="7">
        <v>1500</v>
      </c>
      <c r="E41" s="7">
        <v>1800</v>
      </c>
      <c r="G41" s="6">
        <v>2000</v>
      </c>
      <c r="H41" s="6">
        <v>144</v>
      </c>
    </row>
    <row r="42" spans="1:8" x14ac:dyDescent="0.4">
      <c r="A42" s="6" t="s">
        <v>29</v>
      </c>
      <c r="C42" s="7">
        <v>6000</v>
      </c>
      <c r="E42" s="7">
        <v>2500</v>
      </c>
      <c r="G42" s="6">
        <v>2500</v>
      </c>
      <c r="H42" s="6">
        <v>5807.1</v>
      </c>
    </row>
    <row r="43" spans="1:8" x14ac:dyDescent="0.4">
      <c r="A43" s="6" t="s">
        <v>30</v>
      </c>
      <c r="C43" s="7">
        <v>3000</v>
      </c>
      <c r="E43" s="7">
        <v>100</v>
      </c>
      <c r="G43" s="6">
        <v>125</v>
      </c>
      <c r="H43" s="6">
        <f>2007.32+50</f>
        <v>2057.3199999999997</v>
      </c>
    </row>
    <row r="44" spans="1:8" x14ac:dyDescent="0.4">
      <c r="A44" s="11" t="s">
        <v>31</v>
      </c>
      <c r="C44" s="9">
        <f>SUM(C33:C43)</f>
        <v>117860</v>
      </c>
      <c r="E44" s="9">
        <f>SUM(E33:E43)</f>
        <v>100700</v>
      </c>
      <c r="G44" s="1">
        <f>SUM(G33:G43)</f>
        <v>104317</v>
      </c>
      <c r="H44" s="1">
        <f>SUM(H33:H43)+3087.42</f>
        <v>105152.24</v>
      </c>
    </row>
    <row r="45" spans="1:8" ht="47.25" x14ac:dyDescent="0.4">
      <c r="C45" s="14">
        <f>SUM(C44-E44)/C44*100</f>
        <v>14.559647038859664</v>
      </c>
      <c r="D45" s="31" t="s">
        <v>94</v>
      </c>
      <c r="E45" s="2"/>
    </row>
    <row r="46" spans="1:8" x14ac:dyDescent="0.4">
      <c r="A46" s="1" t="s">
        <v>32</v>
      </c>
      <c r="C46" s="2"/>
      <c r="E46" s="2"/>
    </row>
    <row r="47" spans="1:8" x14ac:dyDescent="0.4">
      <c r="A47" s="6" t="s">
        <v>33</v>
      </c>
      <c r="C47" s="7">
        <v>4200</v>
      </c>
      <c r="E47" s="7">
        <v>3900</v>
      </c>
      <c r="G47" s="6">
        <v>3750</v>
      </c>
      <c r="H47" s="6">
        <v>4241.5200000000004</v>
      </c>
    </row>
    <row r="48" spans="1:8" x14ac:dyDescent="0.4">
      <c r="A48" s="6" t="s">
        <v>34</v>
      </c>
      <c r="C48" s="7">
        <v>762836</v>
      </c>
      <c r="E48" s="7">
        <v>684906.49</v>
      </c>
      <c r="G48" s="6">
        <f>617809+22171.27-11.27</f>
        <v>639969</v>
      </c>
      <c r="H48" s="6">
        <v>641232.46</v>
      </c>
    </row>
    <row r="49" spans="1:9" x14ac:dyDescent="0.4">
      <c r="A49" s="6" t="s">
        <v>35</v>
      </c>
      <c r="C49" s="7">
        <v>272045</v>
      </c>
      <c r="E49" s="7">
        <v>239115.27</v>
      </c>
      <c r="G49" s="6">
        <v>222537</v>
      </c>
      <c r="H49" s="6">
        <v>216806.18</v>
      </c>
    </row>
    <row r="50" spans="1:9" x14ac:dyDescent="0.4">
      <c r="A50" s="6" t="s">
        <v>36</v>
      </c>
      <c r="C50" s="7">
        <v>31764</v>
      </c>
      <c r="E50" s="7">
        <v>27111.83</v>
      </c>
      <c r="G50" s="6">
        <v>25191</v>
      </c>
      <c r="H50" s="6">
        <v>24806.68</v>
      </c>
    </row>
    <row r="51" spans="1:9" x14ac:dyDescent="0.4">
      <c r="A51" s="6" t="s">
        <v>37</v>
      </c>
      <c r="C51" s="7">
        <v>64150</v>
      </c>
      <c r="E51" s="7">
        <v>60446.97</v>
      </c>
      <c r="G51" s="6">
        <v>56703</v>
      </c>
      <c r="H51" s="6">
        <v>53060.08</v>
      </c>
    </row>
    <row r="52" spans="1:9" x14ac:dyDescent="0.4">
      <c r="A52" s="6"/>
      <c r="C52" s="7"/>
      <c r="E52" s="7"/>
      <c r="H52" s="6">
        <v>22725.919999999998</v>
      </c>
      <c r="I52" t="s">
        <v>82</v>
      </c>
    </row>
    <row r="53" spans="1:9" x14ac:dyDescent="0.4">
      <c r="A53" s="11" t="s">
        <v>38</v>
      </c>
      <c r="C53" s="9">
        <f>SUM(C47:C51)</f>
        <v>1134995</v>
      </c>
      <c r="E53" s="9">
        <f>SUM(E47:E51)</f>
        <v>1015480.5599999999</v>
      </c>
      <c r="G53" s="1">
        <f>SUM(G47:G51)</f>
        <v>948150</v>
      </c>
      <c r="H53" s="1">
        <f>SUM(H47:H52)</f>
        <v>962872.84</v>
      </c>
    </row>
    <row r="54" spans="1:9" ht="47.25" x14ac:dyDescent="0.4">
      <c r="C54" s="14">
        <f>SUM(C53-E53)/C53*100</f>
        <v>10.529952995387651</v>
      </c>
      <c r="D54" s="31" t="s">
        <v>94</v>
      </c>
      <c r="E54" s="2"/>
    </row>
    <row r="55" spans="1:9" x14ac:dyDescent="0.4">
      <c r="A55" s="1" t="s">
        <v>39</v>
      </c>
      <c r="C55" s="2"/>
      <c r="E55" s="2"/>
    </row>
    <row r="56" spans="1:9" x14ac:dyDescent="0.4">
      <c r="A56" s="6" t="s">
        <v>40</v>
      </c>
      <c r="C56" s="7">
        <v>59074</v>
      </c>
      <c r="E56" s="7">
        <v>65019</v>
      </c>
      <c r="G56" s="6">
        <v>67362</v>
      </c>
      <c r="H56" s="6">
        <v>63755.25</v>
      </c>
    </row>
    <row r="57" spans="1:9" x14ac:dyDescent="0.4">
      <c r="A57" s="6" t="s">
        <v>41</v>
      </c>
      <c r="C57" s="7">
        <v>10000</v>
      </c>
      <c r="E57" s="7">
        <v>10000</v>
      </c>
      <c r="G57" s="6">
        <v>10000</v>
      </c>
      <c r="H57" s="6">
        <v>8686.5</v>
      </c>
    </row>
    <row r="58" spans="1:9" x14ac:dyDescent="0.4">
      <c r="A58" s="6" t="s">
        <v>42</v>
      </c>
      <c r="C58" s="7">
        <v>9800</v>
      </c>
      <c r="E58" s="7">
        <v>9500</v>
      </c>
      <c r="G58" s="6">
        <v>9500</v>
      </c>
      <c r="H58" s="6">
        <v>9667.51</v>
      </c>
    </row>
    <row r="59" spans="1:9" x14ac:dyDescent="0.4">
      <c r="A59" s="6" t="s">
        <v>43</v>
      </c>
      <c r="C59" s="7">
        <v>500</v>
      </c>
      <c r="E59" s="7">
        <v>500</v>
      </c>
      <c r="G59" s="6">
        <v>900</v>
      </c>
      <c r="H59" s="6">
        <v>0</v>
      </c>
    </row>
    <row r="60" spans="1:9" x14ac:dyDescent="0.4">
      <c r="A60" s="6" t="s">
        <v>44</v>
      </c>
      <c r="C60" s="7">
        <v>3000</v>
      </c>
      <c r="E60" s="7">
        <v>3000</v>
      </c>
      <c r="G60" s="6">
        <v>3000</v>
      </c>
      <c r="H60" s="6">
        <v>0</v>
      </c>
    </row>
    <row r="61" spans="1:9" x14ac:dyDescent="0.4">
      <c r="A61" s="11" t="s">
        <v>45</v>
      </c>
      <c r="C61" s="9">
        <f>SUM(C56:C60)</f>
        <v>82374</v>
      </c>
      <c r="E61" s="9">
        <f>SUM(E56:E60)</f>
        <v>88019</v>
      </c>
      <c r="G61" s="1">
        <f>SUM(G56:G60)</f>
        <v>90762</v>
      </c>
      <c r="H61" s="1">
        <f>SUM(H56:H60)</f>
        <v>82109.259999999995</v>
      </c>
    </row>
    <row r="62" spans="1:9" ht="47.25" x14ac:dyDescent="0.4">
      <c r="C62" s="14">
        <f>SUM(C61-E61)/C61*100</f>
        <v>-6.8528904751499251</v>
      </c>
      <c r="D62" s="31" t="s">
        <v>95</v>
      </c>
      <c r="E62" s="2"/>
    </row>
    <row r="63" spans="1:9" x14ac:dyDescent="0.4">
      <c r="A63" s="1" t="s">
        <v>46</v>
      </c>
      <c r="C63" s="2"/>
      <c r="E63" s="2"/>
    </row>
    <row r="64" spans="1:9" x14ac:dyDescent="0.4">
      <c r="A64" s="6" t="s">
        <v>47</v>
      </c>
      <c r="C64" s="7">
        <v>3500</v>
      </c>
      <c r="E64" s="7">
        <v>3000</v>
      </c>
      <c r="G64" s="6">
        <v>3500</v>
      </c>
      <c r="H64" s="6">
        <v>2405</v>
      </c>
    </row>
    <row r="65" spans="1:8" x14ac:dyDescent="0.4">
      <c r="A65" s="6" t="s">
        <v>48</v>
      </c>
      <c r="C65" s="7">
        <f>1500+2500</f>
        <v>4000</v>
      </c>
      <c r="E65" s="7">
        <v>2000</v>
      </c>
      <c r="G65" s="6">
        <v>2500</v>
      </c>
      <c r="H65" s="6">
        <v>651.87</v>
      </c>
    </row>
    <row r="66" spans="1:8" x14ac:dyDescent="0.4">
      <c r="A66" s="6" t="s">
        <v>49</v>
      </c>
      <c r="C66" s="7">
        <v>2000</v>
      </c>
      <c r="E66" s="7">
        <v>2000</v>
      </c>
      <c r="G66" s="6">
        <v>2000</v>
      </c>
      <c r="H66" s="6">
        <v>0</v>
      </c>
    </row>
    <row r="67" spans="1:8" x14ac:dyDescent="0.4">
      <c r="A67" s="6" t="s">
        <v>50</v>
      </c>
      <c r="C67" s="7">
        <v>40000</v>
      </c>
      <c r="E67" s="7">
        <v>37000</v>
      </c>
      <c r="G67" s="6">
        <v>35000</v>
      </c>
      <c r="H67" s="6">
        <v>32986.730000000003</v>
      </c>
    </row>
    <row r="68" spans="1:8" x14ac:dyDescent="0.4">
      <c r="A68" s="6" t="s">
        <v>51</v>
      </c>
      <c r="C68" s="7">
        <v>25000</v>
      </c>
      <c r="E68" s="7">
        <v>18000</v>
      </c>
      <c r="G68" s="6">
        <v>18000</v>
      </c>
      <c r="H68" s="6">
        <v>46265.46</v>
      </c>
    </row>
    <row r="69" spans="1:8" x14ac:dyDescent="0.4">
      <c r="A69" s="6" t="s">
        <v>52</v>
      </c>
      <c r="C69" s="7">
        <v>15000</v>
      </c>
      <c r="E69" s="7">
        <v>15000</v>
      </c>
      <c r="G69" s="6">
        <v>10000</v>
      </c>
      <c r="H69" s="6">
        <v>13119.73</v>
      </c>
    </row>
    <row r="70" spans="1:8" x14ac:dyDescent="0.4">
      <c r="A70" s="6" t="s">
        <v>53</v>
      </c>
      <c r="C70" s="7">
        <v>5000</v>
      </c>
      <c r="E70" s="7">
        <v>5000</v>
      </c>
      <c r="G70" s="6">
        <v>5000</v>
      </c>
      <c r="H70" s="6">
        <v>5094.58</v>
      </c>
    </row>
    <row r="71" spans="1:8" x14ac:dyDescent="0.4">
      <c r="A71" s="12" t="s">
        <v>54</v>
      </c>
      <c r="C71" s="7">
        <v>1000</v>
      </c>
      <c r="E71" s="7">
        <v>2000</v>
      </c>
      <c r="G71" s="6">
        <v>1000</v>
      </c>
      <c r="H71" s="6">
        <v>0</v>
      </c>
    </row>
    <row r="72" spans="1:8" x14ac:dyDescent="0.4">
      <c r="A72" s="12" t="s">
        <v>55</v>
      </c>
      <c r="C72" s="7">
        <v>0</v>
      </c>
      <c r="E72" s="7">
        <v>0</v>
      </c>
      <c r="G72" s="6">
        <v>14400</v>
      </c>
      <c r="H72" s="6">
        <v>0</v>
      </c>
    </row>
    <row r="73" spans="1:8" x14ac:dyDescent="0.4">
      <c r="A73" s="12" t="s">
        <v>56</v>
      </c>
      <c r="C73" s="6">
        <v>45944</v>
      </c>
      <c r="E73" s="6">
        <v>45944</v>
      </c>
      <c r="G73" s="6">
        <v>45944</v>
      </c>
      <c r="H73" s="6">
        <v>45944</v>
      </c>
    </row>
    <row r="74" spans="1:8" x14ac:dyDescent="0.4">
      <c r="A74" s="11" t="s">
        <v>57</v>
      </c>
      <c r="C74" s="9">
        <f>SUM(C64:C73)</f>
        <v>141444</v>
      </c>
      <c r="E74" s="9">
        <f>SUM(E64:E73)</f>
        <v>129944</v>
      </c>
      <c r="G74" s="11">
        <f>SUM(G64:G73)</f>
        <v>137344</v>
      </c>
      <c r="H74" s="11">
        <f>SUM(H64:H73)</f>
        <v>146467.37</v>
      </c>
    </row>
    <row r="75" spans="1:8" ht="47.25" x14ac:dyDescent="0.4">
      <c r="C75" s="14">
        <f>SUM(C74-E74)/C74*100</f>
        <v>8.1304261757303244</v>
      </c>
      <c r="D75" s="31" t="s">
        <v>94</v>
      </c>
      <c r="E75" s="2"/>
    </row>
    <row r="76" spans="1:8" x14ac:dyDescent="0.4">
      <c r="A76" s="1" t="s">
        <v>58</v>
      </c>
      <c r="C76" s="2"/>
      <c r="E76" s="2"/>
    </row>
    <row r="77" spans="1:8" x14ac:dyDescent="0.4">
      <c r="A77" s="6" t="s">
        <v>59</v>
      </c>
      <c r="C77" s="7">
        <v>15000</v>
      </c>
      <c r="E77" s="2">
        <f>7000+5202.44</f>
        <v>12202.439999999999</v>
      </c>
      <c r="G77" s="6">
        <v>10000</v>
      </c>
      <c r="H77" s="6">
        <v>7493.06</v>
      </c>
    </row>
    <row r="78" spans="1:8" x14ac:dyDescent="0.4">
      <c r="A78" s="6" t="s">
        <v>60</v>
      </c>
      <c r="C78" s="7">
        <v>35000</v>
      </c>
      <c r="E78" s="2">
        <v>32000</v>
      </c>
      <c r="G78" s="6">
        <v>36000</v>
      </c>
      <c r="H78" s="6">
        <v>33474.019999999997</v>
      </c>
    </row>
    <row r="79" spans="1:8" x14ac:dyDescent="0.4">
      <c r="A79" s="6" t="s">
        <v>61</v>
      </c>
      <c r="C79" s="7">
        <v>120000</v>
      </c>
      <c r="E79" s="2">
        <v>105000</v>
      </c>
      <c r="G79" s="6">
        <v>113000</v>
      </c>
      <c r="H79" s="6">
        <v>114226.73</v>
      </c>
    </row>
    <row r="80" spans="1:8" x14ac:dyDescent="0.4">
      <c r="A80" s="6" t="s">
        <v>62</v>
      </c>
      <c r="C80" s="7">
        <v>75000</v>
      </c>
      <c r="D80" s="32"/>
      <c r="E80" s="2">
        <v>37000</v>
      </c>
      <c r="G80" s="6">
        <v>47500</v>
      </c>
      <c r="H80" s="6">
        <v>81024.259999999995</v>
      </c>
    </row>
    <row r="81" spans="1:12" x14ac:dyDescent="0.4">
      <c r="A81" s="6" t="s">
        <v>63</v>
      </c>
      <c r="C81" s="7">
        <v>3500</v>
      </c>
      <c r="E81" s="2">
        <v>3000</v>
      </c>
      <c r="G81" s="6">
        <v>6000</v>
      </c>
      <c r="H81" s="6">
        <v>3643.5</v>
      </c>
    </row>
    <row r="82" spans="1:12" x14ac:dyDescent="0.4">
      <c r="A82" s="1" t="s">
        <v>64</v>
      </c>
      <c r="C82" s="2"/>
      <c r="E82" s="2"/>
      <c r="G82" s="2"/>
    </row>
    <row r="83" spans="1:12" x14ac:dyDescent="0.4">
      <c r="A83" s="8" t="s">
        <v>65</v>
      </c>
      <c r="C83" s="7">
        <v>50000</v>
      </c>
      <c r="E83" s="2">
        <v>50000</v>
      </c>
      <c r="G83" s="6">
        <v>39020</v>
      </c>
      <c r="H83" s="6">
        <v>70820.070000000007</v>
      </c>
      <c r="I83" t="s">
        <v>87</v>
      </c>
    </row>
    <row r="84" spans="1:12" x14ac:dyDescent="0.4">
      <c r="A84" s="8" t="s">
        <v>66</v>
      </c>
      <c r="C84" s="7">
        <v>5700</v>
      </c>
      <c r="E84" s="2">
        <v>5700</v>
      </c>
      <c r="G84" s="6">
        <v>6680</v>
      </c>
      <c r="H84" s="6">
        <v>26193.73</v>
      </c>
      <c r="I84" t="s">
        <v>88</v>
      </c>
    </row>
    <row r="85" spans="1:12" x14ac:dyDescent="0.4">
      <c r="A85" s="8" t="s">
        <v>89</v>
      </c>
      <c r="C85" s="7">
        <v>7500</v>
      </c>
      <c r="E85" s="2">
        <v>7500</v>
      </c>
      <c r="G85" s="6">
        <v>8000</v>
      </c>
      <c r="H85" s="6">
        <v>0</v>
      </c>
    </row>
    <row r="86" spans="1:12" s="27" customFormat="1" x14ac:dyDescent="0.4">
      <c r="A86" s="24" t="s">
        <v>84</v>
      </c>
      <c r="B86" s="25"/>
      <c r="C86" s="26">
        <f>SUM(C83:C85)</f>
        <v>63200</v>
      </c>
      <c r="E86" s="26">
        <f>SUM(E83:E85)</f>
        <v>63200</v>
      </c>
      <c r="F86" s="26"/>
      <c r="G86" s="26">
        <f>SUM(G83:G85)</f>
        <v>53700</v>
      </c>
      <c r="H86" s="26">
        <f>SUM(H83:H85)</f>
        <v>97013.8</v>
      </c>
      <c r="I86" s="26"/>
      <c r="J86" s="26"/>
      <c r="K86" s="26"/>
      <c r="L86" s="26"/>
    </row>
    <row r="87" spans="1:12" x14ac:dyDescent="0.4">
      <c r="A87" s="6" t="s">
        <v>67</v>
      </c>
      <c r="C87" s="2">
        <v>12000</v>
      </c>
      <c r="E87" s="2">
        <v>8500</v>
      </c>
      <c r="G87" s="6">
        <v>9000</v>
      </c>
      <c r="H87" s="6">
        <v>28717.5</v>
      </c>
    </row>
    <row r="88" spans="1:12" x14ac:dyDescent="0.4">
      <c r="A88" s="6" t="s">
        <v>68</v>
      </c>
      <c r="C88" s="2">
        <v>1000</v>
      </c>
      <c r="E88" s="2">
        <v>1000</v>
      </c>
      <c r="G88" s="6">
        <v>2500</v>
      </c>
      <c r="H88" s="6">
        <v>0</v>
      </c>
    </row>
    <row r="89" spans="1:12" x14ac:dyDescent="0.4">
      <c r="A89" s="6" t="s">
        <v>69</v>
      </c>
      <c r="C89" s="2">
        <v>3000</v>
      </c>
      <c r="E89" s="2">
        <v>2000</v>
      </c>
      <c r="G89" s="6">
        <v>2000</v>
      </c>
      <c r="H89" s="6">
        <v>2865.25</v>
      </c>
    </row>
    <row r="90" spans="1:12" x14ac:dyDescent="0.4">
      <c r="A90" s="11" t="s">
        <v>70</v>
      </c>
      <c r="C90" s="9">
        <f>SUM(C77:C89)-C83-C84-C85</f>
        <v>327700</v>
      </c>
      <c r="E90" s="9">
        <f>SUM(E77:E89)-E86</f>
        <v>263902.44</v>
      </c>
      <c r="G90" s="11">
        <f>SUM(G77:G89)-G86</f>
        <v>279700</v>
      </c>
      <c r="H90" s="11">
        <f>SUM(H77:H89)-H86</f>
        <v>368458.12</v>
      </c>
    </row>
    <row r="91" spans="1:12" ht="47.25" x14ac:dyDescent="0.4">
      <c r="C91" s="14">
        <f>SUM(C90-E90)/C90*100</f>
        <v>19.468281965212082</v>
      </c>
      <c r="D91" s="31" t="s">
        <v>94</v>
      </c>
      <c r="E91" s="2"/>
      <c r="H91" s="6">
        <f>2626.11+765.98</f>
        <v>3392.09</v>
      </c>
      <c r="I91" t="s">
        <v>85</v>
      </c>
    </row>
    <row r="92" spans="1:12" x14ac:dyDescent="0.4">
      <c r="A92" s="1" t="s">
        <v>71</v>
      </c>
      <c r="C92" s="9">
        <f>C90+C74+C61+C53+C44-C86</f>
        <v>1741173</v>
      </c>
      <c r="E92" s="9">
        <f>E90+E74+E61+E53+E44</f>
        <v>1598046</v>
      </c>
      <c r="G92" s="1">
        <f>G90+G74+G61+G53+G44+G91</f>
        <v>1560273</v>
      </c>
      <c r="H92" s="1">
        <f>H90+H74+H61+H53+H44+H91</f>
        <v>1668451.92</v>
      </c>
    </row>
    <row r="93" spans="1:12" ht="18.75" x14ac:dyDescent="0.3">
      <c r="A93" s="5" t="s">
        <v>72</v>
      </c>
      <c r="B93" s="10"/>
      <c r="C93" s="15">
        <f>SUM(C92-E92)/C92*100</f>
        <v>8.2201481415114976</v>
      </c>
      <c r="E93" s="15">
        <f>SUM(E92-G92)/E92*100</f>
        <v>2.3636991676084418</v>
      </c>
      <c r="G93" s="14"/>
    </row>
    <row r="94" spans="1:12" ht="18.75" x14ac:dyDescent="0.3">
      <c r="A94" s="5"/>
      <c r="B94" s="10"/>
      <c r="C94" s="14"/>
      <c r="E94" s="14"/>
      <c r="G94" s="14" t="s">
        <v>92</v>
      </c>
      <c r="H94">
        <v>3026.41</v>
      </c>
    </row>
    <row r="95" spans="1:12" x14ac:dyDescent="0.4">
      <c r="A95" s="1" t="s">
        <v>73</v>
      </c>
      <c r="C95" s="33">
        <f>C27-C92</f>
        <v>4</v>
      </c>
      <c r="E95" s="6">
        <f>E27-E92</f>
        <v>0</v>
      </c>
      <c r="G95" s="6">
        <f>G27-G92</f>
        <v>0</v>
      </c>
      <c r="H95" s="33">
        <f>H29-H92-H94</f>
        <v>54004.120000000024</v>
      </c>
    </row>
  </sheetData>
  <pageMargins left="0.7" right="0.7" top="0.75" bottom="0.75" header="0.3" footer="0.3"/>
  <pageSetup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Budget Draft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Bolster</dc:creator>
  <cp:lastModifiedBy>Pamela Bolster</cp:lastModifiedBy>
  <cp:lastPrinted>2021-09-30T20:21:56Z</cp:lastPrinted>
  <dcterms:created xsi:type="dcterms:W3CDTF">2020-11-30T17:10:32Z</dcterms:created>
  <dcterms:modified xsi:type="dcterms:W3CDTF">2021-11-29T15:06:06Z</dcterms:modified>
</cp:coreProperties>
</file>